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udget" sheetId="4" r:id="rId1"/>
  </sheets>
  <calcPr calcId="152511"/>
</workbook>
</file>

<file path=xl/calcChain.xml><?xml version="1.0" encoding="utf-8"?>
<calcChain xmlns="http://schemas.openxmlformats.org/spreadsheetml/2006/main">
  <c r="D62" i="4" l="1"/>
  <c r="D61" i="4"/>
  <c r="D60" i="4"/>
  <c r="D59" i="4"/>
  <c r="D63" i="4"/>
  <c r="D64" i="4"/>
  <c r="D47" i="4"/>
  <c r="D49" i="4"/>
  <c r="D46" i="4"/>
  <c r="C46" i="4"/>
  <c r="D45" i="4"/>
  <c r="C44" i="4"/>
  <c r="C43" i="4"/>
  <c r="C25" i="4"/>
  <c r="D34" i="4"/>
  <c r="D55" i="4"/>
  <c r="D10" i="4"/>
  <c r="D11" i="4"/>
  <c r="C10" i="4"/>
  <c r="D12" i="4"/>
  <c r="D35" i="4"/>
  <c r="D27" i="4"/>
  <c r="D26" i="4"/>
  <c r="D14" i="4"/>
  <c r="D48" i="4"/>
  <c r="D52" i="4"/>
  <c r="D53" i="4"/>
  <c r="D38" i="4"/>
  <c r="D31" i="4"/>
  <c r="D20" i="4"/>
  <c r="D5" i="4"/>
  <c r="D28" i="4"/>
  <c r="D17" i="4"/>
  <c r="C13" i="4"/>
  <c r="D54" i="4"/>
  <c r="E56" i="4"/>
  <c r="E53" i="4"/>
  <c r="E63" i="4"/>
  <c r="E61" i="4"/>
  <c r="E59" i="4"/>
  <c r="E64" i="4"/>
  <c r="E62" i="4"/>
  <c r="E60" i="4"/>
  <c r="E55" i="4"/>
  <c r="E54" i="4"/>
  <c r="E52" i="4"/>
  <c r="E48" i="4"/>
  <c r="E49" i="4"/>
  <c r="E47" i="4"/>
  <c r="E46" i="4"/>
  <c r="E45" i="4"/>
  <c r="E44" i="4"/>
  <c r="D42" i="4"/>
  <c r="E42" i="4" s="1"/>
  <c r="D41" i="4"/>
  <c r="E41" i="4" s="1"/>
  <c r="D40" i="4"/>
  <c r="E40" i="4" s="1"/>
  <c r="D39" i="4"/>
  <c r="E39" i="4" s="1"/>
  <c r="E38" i="4"/>
  <c r="E35" i="4"/>
  <c r="E34" i="4"/>
  <c r="D33" i="4"/>
  <c r="E33" i="4" s="1"/>
  <c r="D32" i="4"/>
  <c r="E32" i="4" s="1"/>
  <c r="E31" i="4"/>
  <c r="E27" i="4"/>
  <c r="E26" i="4"/>
  <c r="D25" i="4"/>
  <c r="D24" i="4"/>
  <c r="E24" i="4" s="1"/>
  <c r="E28" i="4"/>
  <c r="D23" i="4"/>
  <c r="E23" i="4" s="1"/>
  <c r="D22" i="4"/>
  <c r="E22" i="4" s="1"/>
  <c r="D21" i="4"/>
  <c r="E21" i="4" s="1"/>
  <c r="E20" i="4"/>
  <c r="E17" i="4"/>
  <c r="D16" i="4"/>
  <c r="D15" i="4"/>
  <c r="D13" i="4"/>
  <c r="D9" i="4"/>
  <c r="E9" i="4" s="1"/>
  <c r="E13" i="4"/>
  <c r="E12" i="4"/>
  <c r="C11" i="4"/>
  <c r="D8" i="4"/>
  <c r="E8" i="4" s="1"/>
  <c r="D7" i="4"/>
  <c r="D6" i="4"/>
  <c r="E57" i="4" l="1"/>
  <c r="E65" i="4"/>
  <c r="E43" i="4"/>
  <c r="E50" i="4" s="1"/>
  <c r="E25" i="4"/>
  <c r="E36" i="4"/>
  <c r="E10" i="4"/>
  <c r="E11" i="4"/>
  <c r="E29" i="4" l="1"/>
  <c r="E16" i="4"/>
  <c r="E15" i="4"/>
  <c r="E14" i="4"/>
  <c r="E7" i="4"/>
  <c r="E6" i="4"/>
  <c r="E5" i="4"/>
  <c r="E18" i="4" l="1"/>
  <c r="E67" i="4" s="1"/>
</calcChain>
</file>

<file path=xl/sharedStrings.xml><?xml version="1.0" encoding="utf-8"?>
<sst xmlns="http://schemas.openxmlformats.org/spreadsheetml/2006/main" count="70" uniqueCount="60">
  <si>
    <t>N°</t>
  </si>
  <si>
    <t>Désignation</t>
  </si>
  <si>
    <t>Quantité</t>
  </si>
  <si>
    <r>
      <t>Coût unitaire (</t>
    </r>
    <r>
      <rPr>
        <b/>
        <sz val="10"/>
        <color rgb="FF000000"/>
        <rFont val="Calibri"/>
        <family val="2"/>
      </rPr>
      <t>USD</t>
    </r>
    <r>
      <rPr>
        <b/>
        <sz val="11"/>
        <color rgb="FF000000"/>
        <rFont val="Calibri"/>
        <family val="2"/>
      </rPr>
      <t>)</t>
    </r>
  </si>
  <si>
    <t xml:space="preserve">Coût total </t>
  </si>
  <si>
    <t xml:space="preserve">Carburant </t>
  </si>
  <si>
    <t>Pause-déjeuner</t>
  </si>
  <si>
    <t>Honoraire consultant /formateur</t>
  </si>
  <si>
    <t>Kits de formation (kit participant) forfait</t>
  </si>
  <si>
    <t>Matériels didactiques (forfait)</t>
  </si>
  <si>
    <t>(euro)</t>
  </si>
  <si>
    <t>Frais de mission Directeur Gérant</t>
  </si>
  <si>
    <t>Frais de mission Chef de projet</t>
  </si>
  <si>
    <t>Facilités transport participants (25 participants x 2 jrs x 2 ateliers)</t>
  </si>
  <si>
    <t>Location salle (2 jours / atelier x 2 ateliers)</t>
  </si>
  <si>
    <t>1.Mission d'information, de sensibilisation et de formation sur le projet (et la cosmetopée)</t>
  </si>
  <si>
    <t>Frais de mission consultant / formateur</t>
  </si>
  <si>
    <t>Pause-café ateliers (2 jours, 30 participants /atelier x 2 ateliers)</t>
  </si>
  <si>
    <t>Banderoles (1 /par atelier )</t>
  </si>
  <si>
    <t>Total 1</t>
  </si>
  <si>
    <t>2.Mission d'appui à l'inventaire des espèces à valeur cosmétique et de collecte de donnée sur la faisabilité d'une unité de production des produits cosmétiques</t>
  </si>
  <si>
    <t>Frais de mission consultant botaniste</t>
  </si>
  <si>
    <t>Frais de mission consultant socio-économiste</t>
  </si>
  <si>
    <t>Honoraire consultant botaniste</t>
  </si>
  <si>
    <t>Honoraire consultant socio-économique</t>
  </si>
  <si>
    <t>Total 2</t>
  </si>
  <si>
    <t>Frais de mission Assistant logistique</t>
  </si>
  <si>
    <t>3.Mission d'installation de fabrique de produits cosmetiques</t>
  </si>
  <si>
    <t>Total 3</t>
  </si>
  <si>
    <t xml:space="preserve">Frais de mission consultant Ingénieur </t>
  </si>
  <si>
    <t>Frais de mission consultant Ingénieur industriel</t>
  </si>
  <si>
    <t>Honoraire consultant Ingénieur</t>
  </si>
  <si>
    <t>Cocktail cérémonie de lancement officiel (forfait)</t>
  </si>
  <si>
    <t>Total4</t>
  </si>
  <si>
    <t>Honoraire consultant Spécialiste industriel</t>
  </si>
  <si>
    <t>5. Logistique et acquisition des équipement, matériels</t>
  </si>
  <si>
    <t>Equipements, matériels de ligne de production cosmétique à commander (forfait)</t>
  </si>
  <si>
    <t>Frais de mission Logistiticien</t>
  </si>
  <si>
    <t>Total 5</t>
  </si>
  <si>
    <t>Total 6</t>
  </si>
  <si>
    <t>6. Appui administratif et financier CenAC</t>
  </si>
  <si>
    <t>Salaire Directeur Gérant (5% de temps pendant 18 mois)</t>
  </si>
  <si>
    <t>Assistant Technique (Chef de Projet, 5% du temp)</t>
  </si>
  <si>
    <t>Compatable (5% temp)</t>
  </si>
  <si>
    <t>Salaire Logistiticien</t>
  </si>
  <si>
    <t>Contribution communication (forfait)</t>
  </si>
  <si>
    <t>Contribution Loyer (5% Loyer)</t>
  </si>
  <si>
    <t>TOTAL GENERAL</t>
  </si>
  <si>
    <t>Location voiture (8 jrs)</t>
  </si>
  <si>
    <t>Matériaux de construction de la mini fabrique (forfait)</t>
  </si>
  <si>
    <t>Location mini-camion pour le transport des équipement (4 jours)</t>
  </si>
  <si>
    <t>Carburant camion</t>
  </si>
  <si>
    <t>4.Mission de formation technique et de lancement de la mini fabrique</t>
  </si>
  <si>
    <t>Location voiture (6 jrs)</t>
  </si>
  <si>
    <t>Facilités transport participants (20 participants x 1 jr x 2 sessions de consultation)</t>
  </si>
  <si>
    <t>Location salle (1 jour / atelier x 1 atelier)</t>
  </si>
  <si>
    <t>Pause-café session de formation technique (1 jour, 20 participants /atelier x 1 atelier)</t>
  </si>
  <si>
    <t>Facilités transport participants (20 participants x 1 jr x 1 atelier)</t>
  </si>
  <si>
    <t>Location voiture ( 5 jrs)</t>
  </si>
  <si>
    <t>BUDGET DE MISE EN ŒUVRE DU PROJET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</si>
</sst>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3" fontId="0" fillId="0" borderId="0" xfId="1" applyFont="1"/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6" fontId="1" fillId="4" borderId="1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6" fontId="1" fillId="5" borderId="1" xfId="1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166" fontId="3" fillId="3" borderId="1" xfId="1" applyNumberFormat="1" applyFont="1" applyFill="1" applyBorder="1" applyAlignment="1">
      <alignment horizontal="right" vertical="center"/>
    </xf>
    <xf numFmtId="1" fontId="3" fillId="3" borderId="1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166" fontId="3" fillId="2" borderId="1" xfId="1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6" fontId="1" fillId="2" borderId="1" xfId="1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166" fontId="3" fillId="5" borderId="1" xfId="1" applyNumberFormat="1" applyFont="1" applyFill="1" applyBorder="1" applyAlignment="1">
      <alignment horizontal="right" vertical="center"/>
    </xf>
    <xf numFmtId="1" fontId="3" fillId="5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166" fontId="3" fillId="4" borderId="1" xfId="1" applyNumberFormat="1" applyFont="1" applyFill="1" applyBorder="1" applyAlignment="1">
      <alignment horizontal="right" vertical="center"/>
    </xf>
    <xf numFmtId="1" fontId="3" fillId="4" borderId="1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right" vertical="center"/>
    </xf>
    <xf numFmtId="0" fontId="3" fillId="6" borderId="1" xfId="0" applyFont="1" applyFill="1" applyBorder="1" applyAlignment="1">
      <alignment vertical="center" wrapText="1"/>
    </xf>
    <xf numFmtId="166" fontId="3" fillId="6" borderId="1" xfId="1" applyNumberFormat="1" applyFont="1" applyFill="1" applyBorder="1" applyAlignment="1">
      <alignment horizontal="right" vertical="center"/>
    </xf>
    <xf numFmtId="1" fontId="3" fillId="6" borderId="1" xfId="0" applyNumberFormat="1" applyFont="1" applyFill="1" applyBorder="1" applyAlignment="1">
      <alignment horizontal="right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166" fontId="1" fillId="6" borderId="1" xfId="1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vertical="center" wrapText="1"/>
    </xf>
    <xf numFmtId="166" fontId="3" fillId="7" borderId="1" xfId="1" applyNumberFormat="1" applyFont="1" applyFill="1" applyBorder="1" applyAlignment="1">
      <alignment horizontal="right" vertical="center"/>
    </xf>
    <xf numFmtId="1" fontId="3" fillId="7" borderId="1" xfId="0" applyNumberFormat="1" applyFont="1" applyFill="1" applyBorder="1" applyAlignment="1">
      <alignment horizontal="right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166" fontId="1" fillId="7" borderId="1" xfId="1" applyNumberFormat="1" applyFont="1" applyFill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/>
    <xf numFmtId="166" fontId="5" fillId="0" borderId="1" xfId="0" applyNumberFormat="1" applyFont="1" applyBorder="1"/>
    <xf numFmtId="0" fontId="5" fillId="0" borderId="5" xfId="0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workbookViewId="0">
      <selection activeCell="F10" sqref="F10"/>
    </sheetView>
  </sheetViews>
  <sheetFormatPr baseColWidth="10" defaultRowHeight="15" x14ac:dyDescent="0.25"/>
  <cols>
    <col min="1" max="1" width="4" customWidth="1"/>
    <col min="2" max="2" width="49.5703125" customWidth="1"/>
    <col min="3" max="3" width="9" customWidth="1"/>
    <col min="4" max="4" width="12.5703125" customWidth="1"/>
    <col min="5" max="5" width="10.42578125" customWidth="1"/>
    <col min="6" max="6" width="14.28515625" bestFit="1" customWidth="1"/>
  </cols>
  <sheetData>
    <row r="1" spans="1:6" x14ac:dyDescent="0.25">
      <c r="A1" s="62" t="s">
        <v>59</v>
      </c>
      <c r="B1" s="62"/>
      <c r="C1" s="62"/>
      <c r="D1" s="62"/>
      <c r="E1" s="62"/>
    </row>
    <row r="2" spans="1:6" x14ac:dyDescent="0.25">
      <c r="A2" s="2" t="s">
        <v>0</v>
      </c>
      <c r="B2" s="2" t="s">
        <v>1</v>
      </c>
      <c r="C2" s="2" t="s">
        <v>2</v>
      </c>
      <c r="D2" s="2" t="s">
        <v>3</v>
      </c>
      <c r="E2" s="1" t="s">
        <v>4</v>
      </c>
    </row>
    <row r="3" spans="1:6" x14ac:dyDescent="0.25">
      <c r="A3" s="2"/>
      <c r="B3" s="2"/>
      <c r="C3" s="2"/>
      <c r="D3" s="2"/>
      <c r="E3" s="3" t="s">
        <v>10</v>
      </c>
    </row>
    <row r="4" spans="1:6" x14ac:dyDescent="0.25">
      <c r="A4" s="49" t="s">
        <v>15</v>
      </c>
      <c r="B4" s="49"/>
      <c r="C4" s="49"/>
      <c r="D4" s="49"/>
      <c r="E4" s="49"/>
    </row>
    <row r="5" spans="1:6" x14ac:dyDescent="0.25">
      <c r="A5" s="6">
        <v>1</v>
      </c>
      <c r="B5" s="37" t="s">
        <v>48</v>
      </c>
      <c r="C5" s="6">
        <v>8</v>
      </c>
      <c r="D5" s="38">
        <f>80000/655.957</f>
        <v>121.9592137899283</v>
      </c>
      <c r="E5" s="39">
        <f>C5*D5</f>
        <v>975.67371031942639</v>
      </c>
    </row>
    <row r="6" spans="1:6" x14ac:dyDescent="0.25">
      <c r="A6" s="6">
        <v>2</v>
      </c>
      <c r="B6" s="37" t="s">
        <v>5</v>
      </c>
      <c r="C6" s="6">
        <v>600</v>
      </c>
      <c r="D6" s="38">
        <f>1350/655.957</f>
        <v>2.0580617327050401</v>
      </c>
      <c r="E6" s="39">
        <f t="shared" ref="E6:E14" si="0">C6*D6</f>
        <v>1234.8370396230241</v>
      </c>
      <c r="F6" s="4"/>
    </row>
    <row r="7" spans="1:6" x14ac:dyDescent="0.25">
      <c r="A7" s="6">
        <v>3</v>
      </c>
      <c r="B7" s="37" t="s">
        <v>11</v>
      </c>
      <c r="C7" s="6">
        <v>8</v>
      </c>
      <c r="D7" s="38">
        <f>35000/655.957</f>
        <v>53.357156033093631</v>
      </c>
      <c r="E7" s="39">
        <f t="shared" si="0"/>
        <v>426.85724826474905</v>
      </c>
    </row>
    <row r="8" spans="1:6" x14ac:dyDescent="0.25">
      <c r="A8" s="6">
        <v>4</v>
      </c>
      <c r="B8" s="37" t="s">
        <v>12</v>
      </c>
      <c r="C8" s="6">
        <v>8</v>
      </c>
      <c r="D8" s="38">
        <f>35000/655.957</f>
        <v>53.357156033093631</v>
      </c>
      <c r="E8" s="39">
        <f t="shared" ref="E8:E10" si="1">C8*D8</f>
        <v>426.85724826474905</v>
      </c>
    </row>
    <row r="9" spans="1:6" x14ac:dyDescent="0.25">
      <c r="A9" s="6">
        <v>5</v>
      </c>
      <c r="B9" s="37" t="s">
        <v>16</v>
      </c>
      <c r="C9" s="6">
        <v>8</v>
      </c>
      <c r="D9" s="38">
        <f>35000/655.957</f>
        <v>53.357156033093631</v>
      </c>
      <c r="E9" s="39">
        <f t="shared" ref="E9" si="2">C9*D9</f>
        <v>426.85724826474905</v>
      </c>
    </row>
    <row r="10" spans="1:6" ht="30" x14ac:dyDescent="0.25">
      <c r="A10" s="6">
        <v>6</v>
      </c>
      <c r="B10" s="37" t="s">
        <v>17</v>
      </c>
      <c r="C10" s="6">
        <f>2*30*2</f>
        <v>120</v>
      </c>
      <c r="D10" s="38">
        <f>1500/655.957</f>
        <v>2.2867352585611558</v>
      </c>
      <c r="E10" s="39">
        <f t="shared" si="1"/>
        <v>274.40823102733867</v>
      </c>
    </row>
    <row r="11" spans="1:6" x14ac:dyDescent="0.25">
      <c r="A11" s="6">
        <v>7</v>
      </c>
      <c r="B11" s="37" t="s">
        <v>6</v>
      </c>
      <c r="C11" s="6">
        <f>2*30*2</f>
        <v>120</v>
      </c>
      <c r="D11" s="38">
        <f>4500/655.957</f>
        <v>6.8602057756834673</v>
      </c>
      <c r="E11" s="39">
        <f t="shared" ref="E11:E12" si="3">C11*D11</f>
        <v>823.22469308201607</v>
      </c>
    </row>
    <row r="12" spans="1:6" x14ac:dyDescent="0.25">
      <c r="A12" s="6">
        <v>8</v>
      </c>
      <c r="B12" s="37" t="s">
        <v>14</v>
      </c>
      <c r="C12" s="6">
        <v>4</v>
      </c>
      <c r="D12" s="38">
        <f>50000/655.957</f>
        <v>76.224508618705187</v>
      </c>
      <c r="E12" s="39">
        <f t="shared" si="3"/>
        <v>304.89803447482075</v>
      </c>
    </row>
    <row r="13" spans="1:6" ht="30" x14ac:dyDescent="0.25">
      <c r="A13" s="6">
        <v>9</v>
      </c>
      <c r="B13" s="37" t="s">
        <v>13</v>
      </c>
      <c r="C13" s="6">
        <f>25*2*2</f>
        <v>100</v>
      </c>
      <c r="D13" s="38">
        <f>10000/655.957</f>
        <v>15.244901723741037</v>
      </c>
      <c r="E13" s="39">
        <f>C13*D13</f>
        <v>1524.4901723741036</v>
      </c>
    </row>
    <row r="14" spans="1:6" x14ac:dyDescent="0.25">
      <c r="A14" s="6">
        <v>8</v>
      </c>
      <c r="B14" s="37" t="s">
        <v>7</v>
      </c>
      <c r="C14" s="6">
        <v>10</v>
      </c>
      <c r="D14" s="38">
        <f>50000/655.957</f>
        <v>76.224508618705187</v>
      </c>
      <c r="E14" s="39">
        <f t="shared" si="0"/>
        <v>762.24508618705181</v>
      </c>
    </row>
    <row r="15" spans="1:6" x14ac:dyDescent="0.25">
      <c r="A15" s="6">
        <v>9</v>
      </c>
      <c r="B15" s="37" t="s">
        <v>8</v>
      </c>
      <c r="C15" s="6">
        <v>1</v>
      </c>
      <c r="D15" s="38">
        <f>60000/655.957</f>
        <v>91.469410342446224</v>
      </c>
      <c r="E15" s="39">
        <f t="shared" ref="E15:E16" si="4">C15*D15</f>
        <v>91.469410342446224</v>
      </c>
    </row>
    <row r="16" spans="1:6" x14ac:dyDescent="0.25">
      <c r="A16" s="6">
        <v>10</v>
      </c>
      <c r="B16" s="37" t="s">
        <v>9</v>
      </c>
      <c r="C16" s="6">
        <v>1</v>
      </c>
      <c r="D16" s="38">
        <f>30000/655.957</f>
        <v>45.734705171223112</v>
      </c>
      <c r="E16" s="39">
        <f t="shared" si="4"/>
        <v>45.734705171223112</v>
      </c>
    </row>
    <row r="17" spans="1:5" x14ac:dyDescent="0.25">
      <c r="A17" s="6">
        <v>11</v>
      </c>
      <c r="B17" s="37" t="s">
        <v>18</v>
      </c>
      <c r="C17" s="6">
        <v>2</v>
      </c>
      <c r="D17" s="38">
        <f>25000/655.957</f>
        <v>38.112254309352593</v>
      </c>
      <c r="E17" s="39">
        <f t="shared" ref="E17" si="5">C17*D17</f>
        <v>76.224508618705187</v>
      </c>
    </row>
    <row r="18" spans="1:5" x14ac:dyDescent="0.25">
      <c r="A18" s="6"/>
      <c r="B18" s="7" t="s">
        <v>19</v>
      </c>
      <c r="C18" s="8"/>
      <c r="D18" s="9"/>
      <c r="E18" s="10">
        <f>SUM(E5:E17)</f>
        <v>7393.7773360144038</v>
      </c>
    </row>
    <row r="19" spans="1:5" ht="29.25" customHeight="1" x14ac:dyDescent="0.25">
      <c r="A19" s="5" t="s">
        <v>20</v>
      </c>
      <c r="B19" s="5"/>
      <c r="C19" s="5"/>
      <c r="D19" s="5"/>
      <c r="E19" s="5"/>
    </row>
    <row r="20" spans="1:5" x14ac:dyDescent="0.25">
      <c r="A20" s="16">
        <v>12</v>
      </c>
      <c r="B20" s="17" t="s">
        <v>48</v>
      </c>
      <c r="C20" s="16">
        <v>8</v>
      </c>
      <c r="D20" s="18">
        <f>80000/655.957</f>
        <v>121.9592137899283</v>
      </c>
      <c r="E20" s="19">
        <f>C20*D20</f>
        <v>975.67371031942639</v>
      </c>
    </row>
    <row r="21" spans="1:5" x14ac:dyDescent="0.25">
      <c r="A21" s="16">
        <v>13</v>
      </c>
      <c r="B21" s="17" t="s">
        <v>5</v>
      </c>
      <c r="C21" s="16">
        <v>500</v>
      </c>
      <c r="D21" s="18">
        <f>1350/655.957</f>
        <v>2.0580617327050401</v>
      </c>
      <c r="E21" s="19">
        <f t="shared" ref="E21" si="6">C21*D21</f>
        <v>1029.03086635252</v>
      </c>
    </row>
    <row r="22" spans="1:5" x14ac:dyDescent="0.25">
      <c r="A22" s="16">
        <v>14</v>
      </c>
      <c r="B22" s="17" t="s">
        <v>12</v>
      </c>
      <c r="C22" s="16">
        <v>8</v>
      </c>
      <c r="D22" s="18">
        <f>35000/655.957</f>
        <v>53.357156033093631</v>
      </c>
      <c r="E22" s="19">
        <f>C22*D22</f>
        <v>426.85724826474905</v>
      </c>
    </row>
    <row r="23" spans="1:5" x14ac:dyDescent="0.25">
      <c r="A23" s="16">
        <v>15</v>
      </c>
      <c r="B23" s="17" t="s">
        <v>21</v>
      </c>
      <c r="C23" s="16">
        <v>8</v>
      </c>
      <c r="D23" s="18">
        <f>35000/655.957</f>
        <v>53.357156033093631</v>
      </c>
      <c r="E23" s="19">
        <f>C23*D23</f>
        <v>426.85724826474905</v>
      </c>
    </row>
    <row r="24" spans="1:5" x14ac:dyDescent="0.25">
      <c r="A24" s="16">
        <v>16</v>
      </c>
      <c r="B24" s="17" t="s">
        <v>22</v>
      </c>
      <c r="C24" s="16">
        <v>8</v>
      </c>
      <c r="D24" s="18">
        <f>35000/655.957</f>
        <v>53.357156033093631</v>
      </c>
      <c r="E24" s="19">
        <f>C24*D24</f>
        <v>426.85724826474905</v>
      </c>
    </row>
    <row r="25" spans="1:5" ht="30" x14ac:dyDescent="0.25">
      <c r="A25" s="16">
        <v>20</v>
      </c>
      <c r="B25" s="17" t="s">
        <v>54</v>
      </c>
      <c r="C25" s="16">
        <f>20*1*2</f>
        <v>40</v>
      </c>
      <c r="D25" s="18">
        <f>5000/655.957</f>
        <v>7.6224508618705187</v>
      </c>
      <c r="E25" s="19">
        <f>C25*D25</f>
        <v>304.89803447482075</v>
      </c>
    </row>
    <row r="26" spans="1:5" x14ac:dyDescent="0.25">
      <c r="A26" s="16">
        <v>21</v>
      </c>
      <c r="B26" s="17" t="s">
        <v>23</v>
      </c>
      <c r="C26" s="16">
        <v>8</v>
      </c>
      <c r="D26" s="18">
        <f>50000/655.957</f>
        <v>76.224508618705187</v>
      </c>
      <c r="E26" s="19">
        <f t="shared" ref="E26:E28" si="7">C26*D26</f>
        <v>609.79606894964149</v>
      </c>
    </row>
    <row r="27" spans="1:5" x14ac:dyDescent="0.25">
      <c r="A27" s="16">
        <v>22</v>
      </c>
      <c r="B27" s="17" t="s">
        <v>24</v>
      </c>
      <c r="C27" s="16">
        <v>10</v>
      </c>
      <c r="D27" s="18">
        <f>50000/655.957</f>
        <v>76.224508618705187</v>
      </c>
      <c r="E27" s="19">
        <f>C27*D27</f>
        <v>762.24508618705181</v>
      </c>
    </row>
    <row r="28" spans="1:5" x14ac:dyDescent="0.25">
      <c r="A28" s="16">
        <v>23</v>
      </c>
      <c r="B28" s="17" t="s">
        <v>18</v>
      </c>
      <c r="C28" s="16">
        <v>2</v>
      </c>
      <c r="D28" s="18">
        <f>25000/655.957</f>
        <v>38.112254309352593</v>
      </c>
      <c r="E28" s="19">
        <f t="shared" si="7"/>
        <v>76.224508618705187</v>
      </c>
    </row>
    <row r="29" spans="1:5" x14ac:dyDescent="0.25">
      <c r="A29" s="16"/>
      <c r="B29" s="20" t="s">
        <v>25</v>
      </c>
      <c r="C29" s="21"/>
      <c r="D29" s="22"/>
      <c r="E29" s="23">
        <f>SUM(E20:E28)</f>
        <v>5038.4400196964125</v>
      </c>
    </row>
    <row r="30" spans="1:5" ht="21.75" customHeight="1" x14ac:dyDescent="0.25">
      <c r="A30" s="33" t="s">
        <v>27</v>
      </c>
      <c r="B30" s="33"/>
      <c r="C30" s="33"/>
      <c r="D30" s="33"/>
      <c r="E30" s="33"/>
    </row>
    <row r="31" spans="1:5" x14ac:dyDescent="0.25">
      <c r="A31" s="11">
        <v>12</v>
      </c>
      <c r="B31" s="34" t="s">
        <v>53</v>
      </c>
      <c r="C31" s="11">
        <v>5</v>
      </c>
      <c r="D31" s="35">
        <f>80000/655.957</f>
        <v>121.9592137899283</v>
      </c>
      <c r="E31" s="36">
        <f>C31*D31</f>
        <v>609.79606894964149</v>
      </c>
    </row>
    <row r="32" spans="1:5" x14ac:dyDescent="0.25">
      <c r="A32" s="11">
        <v>13</v>
      </c>
      <c r="B32" s="34" t="s">
        <v>5</v>
      </c>
      <c r="C32" s="11">
        <v>400</v>
      </c>
      <c r="D32" s="35">
        <f>1350/655.957</f>
        <v>2.0580617327050401</v>
      </c>
      <c r="E32" s="36">
        <f t="shared" ref="E32" si="8">C32*D32</f>
        <v>823.22469308201607</v>
      </c>
    </row>
    <row r="33" spans="1:5" x14ac:dyDescent="0.25">
      <c r="A33" s="11">
        <v>15</v>
      </c>
      <c r="B33" s="34" t="s">
        <v>30</v>
      </c>
      <c r="C33" s="11">
        <v>5</v>
      </c>
      <c r="D33" s="35">
        <f>35000/655.957</f>
        <v>53.357156033093631</v>
      </c>
      <c r="E33" s="36">
        <f>C33*D33</f>
        <v>266.78578016546817</v>
      </c>
    </row>
    <row r="34" spans="1:5" x14ac:dyDescent="0.25">
      <c r="A34" s="11">
        <v>16</v>
      </c>
      <c r="B34" s="34" t="s">
        <v>26</v>
      </c>
      <c r="C34" s="11">
        <v>5</v>
      </c>
      <c r="D34" s="35">
        <f>25000/655.957</f>
        <v>38.112254309352593</v>
      </c>
      <c r="E34" s="36">
        <f>C34*D34</f>
        <v>190.56127154676295</v>
      </c>
    </row>
    <row r="35" spans="1:5" x14ac:dyDescent="0.25">
      <c r="A35" s="11">
        <v>21</v>
      </c>
      <c r="B35" s="34" t="s">
        <v>34</v>
      </c>
      <c r="C35" s="11">
        <v>7</v>
      </c>
      <c r="D35" s="35">
        <f>50000/655.957</f>
        <v>76.224508618705187</v>
      </c>
      <c r="E35" s="36">
        <f t="shared" ref="E35" si="9">C35*D35</f>
        <v>533.57156033093634</v>
      </c>
    </row>
    <row r="36" spans="1:5" x14ac:dyDescent="0.25">
      <c r="A36" s="11"/>
      <c r="B36" s="12" t="s">
        <v>28</v>
      </c>
      <c r="C36" s="13"/>
      <c r="D36" s="14"/>
      <c r="E36" s="15">
        <f>SUM(E31:E35)</f>
        <v>2423.9393740748251</v>
      </c>
    </row>
    <row r="37" spans="1:5" x14ac:dyDescent="0.25">
      <c r="A37" s="40" t="s">
        <v>52</v>
      </c>
      <c r="B37" s="40"/>
      <c r="C37" s="40"/>
      <c r="D37" s="40"/>
      <c r="E37" s="40"/>
    </row>
    <row r="38" spans="1:5" x14ac:dyDescent="0.25">
      <c r="A38" s="41">
        <v>12</v>
      </c>
      <c r="B38" s="42" t="s">
        <v>58</v>
      </c>
      <c r="C38" s="41">
        <v>5</v>
      </c>
      <c r="D38" s="43">
        <f>80000/655.957</f>
        <v>121.9592137899283</v>
      </c>
      <c r="E38" s="44">
        <f>C38*D38</f>
        <v>609.79606894964149</v>
      </c>
    </row>
    <row r="39" spans="1:5" x14ac:dyDescent="0.25">
      <c r="A39" s="41">
        <v>13</v>
      </c>
      <c r="B39" s="42" t="s">
        <v>5</v>
      </c>
      <c r="C39" s="41">
        <v>400</v>
      </c>
      <c r="D39" s="43">
        <f>1350/655.957</f>
        <v>2.0580617327050401</v>
      </c>
      <c r="E39" s="44">
        <f t="shared" ref="E39" si="10">C39*D39</f>
        <v>823.22469308201607</v>
      </c>
    </row>
    <row r="40" spans="1:5" x14ac:dyDescent="0.25">
      <c r="A40" s="41">
        <v>14</v>
      </c>
      <c r="B40" s="42" t="s">
        <v>11</v>
      </c>
      <c r="C40" s="41">
        <v>5</v>
      </c>
      <c r="D40" s="43">
        <f>35000/655.957</f>
        <v>53.357156033093631</v>
      </c>
      <c r="E40" s="44">
        <f>C40*D40</f>
        <v>266.78578016546817</v>
      </c>
    </row>
    <row r="41" spans="1:5" x14ac:dyDescent="0.25">
      <c r="A41" s="41">
        <v>15</v>
      </c>
      <c r="B41" s="42" t="s">
        <v>12</v>
      </c>
      <c r="C41" s="41">
        <v>5</v>
      </c>
      <c r="D41" s="43">
        <f>35000/655.957</f>
        <v>53.357156033093631</v>
      </c>
      <c r="E41" s="44">
        <f>C41*D41</f>
        <v>266.78578016546817</v>
      </c>
    </row>
    <row r="42" spans="1:5" x14ac:dyDescent="0.25">
      <c r="A42" s="41">
        <v>16</v>
      </c>
      <c r="B42" s="42" t="s">
        <v>29</v>
      </c>
      <c r="C42" s="41">
        <v>5</v>
      </c>
      <c r="D42" s="43">
        <f>35000/655.957</f>
        <v>53.357156033093631</v>
      </c>
      <c r="E42" s="44">
        <f>C42*D42</f>
        <v>266.78578016546817</v>
      </c>
    </row>
    <row r="43" spans="1:5" ht="26.25" customHeight="1" x14ac:dyDescent="0.25">
      <c r="A43" s="41">
        <v>17</v>
      </c>
      <c r="B43" s="42" t="s">
        <v>56</v>
      </c>
      <c r="C43" s="41">
        <f>1*20</f>
        <v>20</v>
      </c>
      <c r="D43" s="43">
        <v>2</v>
      </c>
      <c r="E43" s="44">
        <f t="shared" ref="E43:E45" si="11">C43*D43</f>
        <v>40</v>
      </c>
    </row>
    <row r="44" spans="1:5" x14ac:dyDescent="0.25">
      <c r="A44" s="41">
        <v>18</v>
      </c>
      <c r="B44" s="42" t="s">
        <v>6</v>
      </c>
      <c r="C44" s="41">
        <f>1*20</f>
        <v>20</v>
      </c>
      <c r="D44" s="43">
        <v>7</v>
      </c>
      <c r="E44" s="44">
        <f t="shared" si="11"/>
        <v>140</v>
      </c>
    </row>
    <row r="45" spans="1:5" x14ac:dyDescent="0.25">
      <c r="A45" s="41">
        <v>19</v>
      </c>
      <c r="B45" s="42" t="s">
        <v>55</v>
      </c>
      <c r="C45" s="41">
        <v>1</v>
      </c>
      <c r="D45" s="43">
        <f>20000/655.957</f>
        <v>30.489803447482075</v>
      </c>
      <c r="E45" s="44">
        <f t="shared" si="11"/>
        <v>30.489803447482075</v>
      </c>
    </row>
    <row r="46" spans="1:5" ht="30" x14ac:dyDescent="0.25">
      <c r="A46" s="41">
        <v>20</v>
      </c>
      <c r="B46" s="42" t="s">
        <v>57</v>
      </c>
      <c r="C46" s="41">
        <f>20*1*1</f>
        <v>20</v>
      </c>
      <c r="D46" s="43">
        <f>5000/655.957</f>
        <v>7.6224508618705187</v>
      </c>
      <c r="E46" s="44">
        <f>C46*D46</f>
        <v>152.44901723741037</v>
      </c>
    </row>
    <row r="47" spans="1:5" x14ac:dyDescent="0.25">
      <c r="A47" s="41">
        <v>21</v>
      </c>
      <c r="B47" s="42" t="s">
        <v>31</v>
      </c>
      <c r="C47" s="41">
        <v>7</v>
      </c>
      <c r="D47" s="43">
        <f>50000/655.957</f>
        <v>76.224508618705187</v>
      </c>
      <c r="E47" s="44">
        <f t="shared" ref="E47" si="12">C47*D47</f>
        <v>533.57156033093634</v>
      </c>
    </row>
    <row r="48" spans="1:5" x14ac:dyDescent="0.25">
      <c r="A48" s="41">
        <v>22</v>
      </c>
      <c r="B48" s="42" t="s">
        <v>32</v>
      </c>
      <c r="C48" s="41">
        <v>1</v>
      </c>
      <c r="D48" s="43">
        <f>600000/655.957</f>
        <v>914.69410342446224</v>
      </c>
      <c r="E48" s="44">
        <f>C48*D48</f>
        <v>914.69410342446224</v>
      </c>
    </row>
    <row r="49" spans="1:5" x14ac:dyDescent="0.25">
      <c r="A49" s="41">
        <v>23</v>
      </c>
      <c r="B49" s="42" t="s">
        <v>18</v>
      </c>
      <c r="C49" s="41">
        <v>1</v>
      </c>
      <c r="D49" s="43">
        <f>25000/655.957</f>
        <v>38.112254309352593</v>
      </c>
      <c r="E49" s="44">
        <f t="shared" ref="E49" si="13">C49*D49</f>
        <v>38.112254309352593</v>
      </c>
    </row>
    <row r="50" spans="1:5" x14ac:dyDescent="0.25">
      <c r="A50" s="41"/>
      <c r="B50" s="45" t="s">
        <v>33</v>
      </c>
      <c r="C50" s="46"/>
      <c r="D50" s="47"/>
      <c r="E50" s="48">
        <f>SUM(E38:E49)</f>
        <v>4082.694841277706</v>
      </c>
    </row>
    <row r="51" spans="1:5" x14ac:dyDescent="0.25">
      <c r="A51" s="32" t="s">
        <v>35</v>
      </c>
      <c r="B51" s="32"/>
      <c r="C51" s="32"/>
      <c r="D51" s="32"/>
      <c r="E51" s="32"/>
    </row>
    <row r="52" spans="1:5" ht="30" x14ac:dyDescent="0.25">
      <c r="A52" s="24">
        <v>12</v>
      </c>
      <c r="B52" s="25" t="s">
        <v>36</v>
      </c>
      <c r="C52" s="24">
        <v>1</v>
      </c>
      <c r="D52" s="26">
        <f>2000000/655.957</f>
        <v>3048.9803447482077</v>
      </c>
      <c r="E52" s="27">
        <f>C52*D52</f>
        <v>3048.9803447482077</v>
      </c>
    </row>
    <row r="53" spans="1:5" ht="21.75" customHeight="1" x14ac:dyDescent="0.25">
      <c r="A53" s="24"/>
      <c r="B53" s="25" t="s">
        <v>49</v>
      </c>
      <c r="C53" s="24">
        <v>1</v>
      </c>
      <c r="D53" s="26">
        <f>1000000/655.957</f>
        <v>1524.4901723741038</v>
      </c>
      <c r="E53" s="27">
        <f>C53*D53</f>
        <v>1524.4901723741038</v>
      </c>
    </row>
    <row r="54" spans="1:5" ht="30" x14ac:dyDescent="0.25">
      <c r="A54" s="24">
        <v>13</v>
      </c>
      <c r="B54" s="25" t="s">
        <v>50</v>
      </c>
      <c r="C54" s="24">
        <v>4</v>
      </c>
      <c r="D54" s="26">
        <f>120000/655.957</f>
        <v>182.93882068489245</v>
      </c>
      <c r="E54" s="27">
        <f t="shared" ref="E54" si="14">C54*D54</f>
        <v>731.75528273956979</v>
      </c>
    </row>
    <row r="55" spans="1:5" x14ac:dyDescent="0.25">
      <c r="A55" s="24">
        <v>14</v>
      </c>
      <c r="B55" s="25" t="s">
        <v>37</v>
      </c>
      <c r="C55" s="24">
        <v>4</v>
      </c>
      <c r="D55" s="26">
        <f>25000/655.957</f>
        <v>38.112254309352593</v>
      </c>
      <c r="E55" s="27">
        <f>C55*D55</f>
        <v>152.44901723741037</v>
      </c>
    </row>
    <row r="56" spans="1:5" x14ac:dyDescent="0.25">
      <c r="A56" s="24">
        <v>23</v>
      </c>
      <c r="B56" s="25" t="s">
        <v>51</v>
      </c>
      <c r="C56" s="24">
        <v>500</v>
      </c>
      <c r="D56" s="26">
        <v>2</v>
      </c>
      <c r="E56" s="27">
        <f>C56*D56</f>
        <v>1000</v>
      </c>
    </row>
    <row r="57" spans="1:5" x14ac:dyDescent="0.25">
      <c r="A57" s="24"/>
      <c r="B57" s="28" t="s">
        <v>38</v>
      </c>
      <c r="C57" s="29"/>
      <c r="D57" s="30"/>
      <c r="E57" s="31">
        <f>SUM(E52:E56)</f>
        <v>6457.6748170992914</v>
      </c>
    </row>
    <row r="58" spans="1:5" x14ac:dyDescent="0.25">
      <c r="A58" s="50" t="s">
        <v>40</v>
      </c>
      <c r="B58" s="50"/>
      <c r="C58" s="50"/>
      <c r="D58" s="50"/>
      <c r="E58" s="50"/>
    </row>
    <row r="59" spans="1:5" ht="30" x14ac:dyDescent="0.25">
      <c r="A59" s="51">
        <v>12</v>
      </c>
      <c r="B59" s="52" t="s">
        <v>41</v>
      </c>
      <c r="C59" s="51">
        <v>18</v>
      </c>
      <c r="D59" s="53">
        <f>70000/655.957</f>
        <v>106.71431206618726</v>
      </c>
      <c r="E59" s="54">
        <f>C59*D59</f>
        <v>1920.8576171913708</v>
      </c>
    </row>
    <row r="60" spans="1:5" x14ac:dyDescent="0.25">
      <c r="A60" s="51">
        <v>13</v>
      </c>
      <c r="B60" s="52" t="s">
        <v>42</v>
      </c>
      <c r="C60" s="51">
        <v>18</v>
      </c>
      <c r="D60" s="53">
        <f>40000/655.957</f>
        <v>60.979606894964149</v>
      </c>
      <c r="E60" s="54">
        <f t="shared" ref="E60" si="15">C60*D60</f>
        <v>1097.6329241093547</v>
      </c>
    </row>
    <row r="61" spans="1:5" x14ac:dyDescent="0.25">
      <c r="A61" s="51"/>
      <c r="B61" s="52" t="s">
        <v>43</v>
      </c>
      <c r="C61" s="51">
        <v>12</v>
      </c>
      <c r="D61" s="53">
        <f>30000/655.957</f>
        <v>45.734705171223112</v>
      </c>
      <c r="E61" s="54">
        <f>C61*D61</f>
        <v>548.81646205467734</v>
      </c>
    </row>
    <row r="62" spans="1:5" x14ac:dyDescent="0.25">
      <c r="A62" s="51">
        <v>14</v>
      </c>
      <c r="B62" s="52" t="s">
        <v>44</v>
      </c>
      <c r="C62" s="51">
        <v>12</v>
      </c>
      <c r="D62" s="53">
        <f>25000/655.957</f>
        <v>38.112254309352593</v>
      </c>
      <c r="E62" s="54">
        <f>C62*D62</f>
        <v>457.34705171223112</v>
      </c>
    </row>
    <row r="63" spans="1:5" x14ac:dyDescent="0.25">
      <c r="A63" s="51"/>
      <c r="B63" s="52" t="s">
        <v>45</v>
      </c>
      <c r="C63" s="51">
        <v>18</v>
      </c>
      <c r="D63" s="53">
        <f>10000/655.957</f>
        <v>15.244901723741037</v>
      </c>
      <c r="E63" s="54">
        <f>C63*D63</f>
        <v>274.40823102733867</v>
      </c>
    </row>
    <row r="64" spans="1:5" x14ac:dyDescent="0.25">
      <c r="A64" s="51">
        <v>23</v>
      </c>
      <c r="B64" s="52" t="s">
        <v>46</v>
      </c>
      <c r="C64" s="51">
        <v>18</v>
      </c>
      <c r="D64" s="53">
        <f>10000/655.957</f>
        <v>15.244901723741037</v>
      </c>
      <c r="E64" s="54">
        <f t="shared" ref="E64" si="16">C64*D64</f>
        <v>274.40823102733867</v>
      </c>
    </row>
    <row r="65" spans="1:5" x14ac:dyDescent="0.25">
      <c r="A65" s="51"/>
      <c r="B65" s="55" t="s">
        <v>39</v>
      </c>
      <c r="C65" s="56"/>
      <c r="D65" s="57"/>
      <c r="E65" s="58">
        <f>SUM(E59:E64)</f>
        <v>4573.4705171223113</v>
      </c>
    </row>
    <row r="66" spans="1:5" x14ac:dyDescent="0.25">
      <c r="A66" s="59"/>
      <c r="B66" s="59"/>
      <c r="C66" s="59"/>
      <c r="D66" s="59"/>
      <c r="E66" s="59"/>
    </row>
    <row r="67" spans="1:5" x14ac:dyDescent="0.25">
      <c r="A67" s="59"/>
      <c r="B67" s="60" t="s">
        <v>47</v>
      </c>
      <c r="C67" s="60"/>
      <c r="D67" s="60"/>
      <c r="E67" s="61">
        <f>E18+E29+E36+E50+E57+E65</f>
        <v>29969.996905284948</v>
      </c>
    </row>
  </sheetData>
  <mergeCells count="17">
    <mergeCell ref="A58:E58"/>
    <mergeCell ref="B65:D65"/>
    <mergeCell ref="A1:E1"/>
    <mergeCell ref="B36:D36"/>
    <mergeCell ref="A37:E37"/>
    <mergeCell ref="B50:D50"/>
    <mergeCell ref="A51:E51"/>
    <mergeCell ref="B57:D57"/>
    <mergeCell ref="B18:D18"/>
    <mergeCell ref="A19:E19"/>
    <mergeCell ref="B29:D29"/>
    <mergeCell ref="A30:E30"/>
    <mergeCell ref="A2:A3"/>
    <mergeCell ref="B2:B3"/>
    <mergeCell ref="C2:C3"/>
    <mergeCell ref="D2:D3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2024-08-25T14:00:49Z</dcterms:modified>
</cp:coreProperties>
</file>