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udget" sheetId="4" r:id="rId1"/>
  </sheets>
  <calcPr calcId="152511"/>
</workbook>
</file>

<file path=xl/calcChain.xml><?xml version="1.0" encoding="utf-8"?>
<calcChain xmlns="http://schemas.openxmlformats.org/spreadsheetml/2006/main">
  <c r="E77" i="4" l="1"/>
  <c r="D60" i="4"/>
  <c r="D66" i="4"/>
  <c r="D67" i="4"/>
  <c r="D73" i="4"/>
  <c r="D72" i="4"/>
  <c r="D74" i="4"/>
  <c r="E67" i="4"/>
  <c r="D68" i="4"/>
  <c r="E68" i="4"/>
  <c r="E66" i="4"/>
  <c r="C50" i="4"/>
  <c r="D49" i="4"/>
  <c r="D46" i="4"/>
  <c r="E46" i="4" s="1"/>
  <c r="D45" i="4"/>
  <c r="D52" i="4"/>
  <c r="E52" i="4" s="1"/>
  <c r="D51" i="4"/>
  <c r="D59" i="4"/>
  <c r="D54" i="4"/>
  <c r="E54" i="4" s="1"/>
  <c r="D53" i="4"/>
  <c r="D50" i="4"/>
  <c r="D48" i="4"/>
  <c r="D47" i="4"/>
  <c r="D44" i="4"/>
  <c r="D43" i="4"/>
  <c r="D36" i="4"/>
  <c r="D35" i="4"/>
  <c r="D33" i="4"/>
  <c r="D28" i="4"/>
  <c r="C27" i="4"/>
  <c r="D27" i="4"/>
  <c r="D26" i="4"/>
  <c r="D25" i="4"/>
  <c r="D24" i="4"/>
  <c r="D18" i="4"/>
  <c r="D16" i="4"/>
  <c r="E16" i="4" s="1"/>
  <c r="E18" i="4"/>
  <c r="D17" i="4"/>
  <c r="E17" i="4" s="1"/>
  <c r="D12" i="4"/>
  <c r="E12" i="4" s="1"/>
  <c r="D10" i="4"/>
  <c r="E10" i="4" s="1"/>
  <c r="D11" i="4"/>
  <c r="E11" i="4" s="1"/>
  <c r="D9" i="4"/>
  <c r="D8" i="4"/>
  <c r="D7" i="4"/>
  <c r="D6" i="4"/>
  <c r="D5" i="4"/>
  <c r="E69" i="4" l="1"/>
  <c r="E19" i="4"/>
  <c r="E74" i="4"/>
  <c r="E73" i="4"/>
  <c r="E51" i="4"/>
  <c r="D55" i="4"/>
  <c r="E55" i="4" s="1"/>
  <c r="E50" i="4"/>
  <c r="E49" i="4"/>
  <c r="C48" i="4"/>
  <c r="E48" i="4" s="1"/>
  <c r="C47" i="4"/>
  <c r="E36" i="4"/>
  <c r="D62" i="4"/>
  <c r="E62" i="4" s="1"/>
  <c r="D37" i="4"/>
  <c r="D29" i="4"/>
  <c r="E29" i="4" s="1"/>
  <c r="E28" i="4"/>
  <c r="E53" i="4"/>
  <c r="E59" i="4"/>
  <c r="E60" i="4"/>
  <c r="D41" i="4"/>
  <c r="E41" i="4" s="1"/>
  <c r="D22" i="4"/>
  <c r="E22" i="4" s="1"/>
  <c r="D61" i="4"/>
  <c r="E61" i="4" s="1"/>
  <c r="E63" i="4"/>
  <c r="E72" i="4"/>
  <c r="E45" i="4"/>
  <c r="E44" i="4"/>
  <c r="E43" i="4"/>
  <c r="D42" i="4"/>
  <c r="E42" i="4" s="1"/>
  <c r="E37" i="4"/>
  <c r="E35" i="4"/>
  <c r="D34" i="4"/>
  <c r="E34" i="4" s="1"/>
  <c r="E33" i="4"/>
  <c r="E26" i="4"/>
  <c r="E25" i="4"/>
  <c r="E24" i="4"/>
  <c r="D23" i="4"/>
  <c r="E23" i="4" s="1"/>
  <c r="E9" i="4"/>
  <c r="E8" i="4"/>
  <c r="E64" i="4" l="1"/>
  <c r="E75" i="4"/>
  <c r="E47" i="4"/>
  <c r="E56" i="4" s="1"/>
  <c r="E27" i="4"/>
  <c r="E38" i="4"/>
  <c r="E30" i="4" l="1"/>
  <c r="E7" i="4"/>
  <c r="E6" i="4"/>
  <c r="E5" i="4"/>
  <c r="E13" i="4" s="1"/>
</calcChain>
</file>

<file path=xl/sharedStrings.xml><?xml version="1.0" encoding="utf-8"?>
<sst xmlns="http://schemas.openxmlformats.org/spreadsheetml/2006/main" count="73" uniqueCount="65">
  <si>
    <t>N°</t>
  </si>
  <si>
    <t>Désignation</t>
  </si>
  <si>
    <t>Quantité</t>
  </si>
  <si>
    <r>
      <t>Coût unitaire (</t>
    </r>
    <r>
      <rPr>
        <b/>
        <sz val="10"/>
        <color rgb="FF000000"/>
        <rFont val="Calibri"/>
        <family val="2"/>
      </rPr>
      <t>USD</t>
    </r>
    <r>
      <rPr>
        <b/>
        <sz val="11"/>
        <color rgb="FF000000"/>
        <rFont val="Calibri"/>
        <family val="2"/>
      </rPr>
      <t>)</t>
    </r>
  </si>
  <si>
    <t xml:space="preserve">Coût total </t>
  </si>
  <si>
    <t xml:space="preserve">Carburant </t>
  </si>
  <si>
    <t>Pause-déjeuner</t>
  </si>
  <si>
    <t>(euro)</t>
  </si>
  <si>
    <t>Frais de mission Chef de projet</t>
  </si>
  <si>
    <t>Banderoles (1 /par atelier )</t>
  </si>
  <si>
    <t>Total 1</t>
  </si>
  <si>
    <t>Frais de mission consultant botaniste</t>
  </si>
  <si>
    <t>Frais de mission consultant socio-économiste</t>
  </si>
  <si>
    <t>Honoraire consultant botaniste</t>
  </si>
  <si>
    <t>Honoraire consultant socio-économique</t>
  </si>
  <si>
    <t>Total 2</t>
  </si>
  <si>
    <t>Frais de mission Assistant logistique</t>
  </si>
  <si>
    <t>Total 3</t>
  </si>
  <si>
    <t>Frais de mission consultant Ingénieur industriel</t>
  </si>
  <si>
    <t>Cocktail cérémonie de lancement officiel (forfait)</t>
  </si>
  <si>
    <t>Equipements, matériels de ligne de production cosmétique à commander (forfait)</t>
  </si>
  <si>
    <t>Frais de mission Logistiticien</t>
  </si>
  <si>
    <t>Total 5</t>
  </si>
  <si>
    <t>Total 6</t>
  </si>
  <si>
    <t>6. Appui administratif et financier CenAC</t>
  </si>
  <si>
    <t>TOTAL GENERAL</t>
  </si>
  <si>
    <t>Location voiture (8 jrs)</t>
  </si>
  <si>
    <t>Matériaux de construction de la mini fabrique (forfait)</t>
  </si>
  <si>
    <t>Location mini-camion pour le transport des équipement (4 jours)</t>
  </si>
  <si>
    <t>Carburant camion</t>
  </si>
  <si>
    <t>Facilités transport participants (20 participants x 1 jr x 2 sessions de consultation)</t>
  </si>
  <si>
    <t>Location voiture ( 5 jrs)</t>
  </si>
  <si>
    <t>BUDGET DE MISE EN ŒUVRE DU PROJET</t>
  </si>
  <si>
    <t>Location salle</t>
  </si>
  <si>
    <t>Coktail</t>
  </si>
  <si>
    <t>Facilités transport participants (30 partipants)</t>
  </si>
  <si>
    <t>Couverture médiatiques (2 journalistes)</t>
  </si>
  <si>
    <t>Location voiture (2 jrs)</t>
  </si>
  <si>
    <t>Frais de mission Equipe ASODEV (4 personnes)</t>
  </si>
  <si>
    <t>2. Mission d'information, de sensibilisation et d'identification des bénéficiaires</t>
  </si>
  <si>
    <t>Frais de mission (Coordonnatrice + Chef de projet)</t>
  </si>
  <si>
    <t>3.Mission d'appui à l'inventaire des espèces à valeur cosmétique et de collecte de donnée sur la faisabilité d'une unité de production des produits cosmétiques</t>
  </si>
  <si>
    <t>1. Atelier de lancement du projet à Mbaiki</t>
  </si>
  <si>
    <t>Honoraire consultant Génie</t>
  </si>
  <si>
    <t>5.Mission de formation technique et de lancement de la mini fabrique</t>
  </si>
  <si>
    <t>Location voiture (5 jrs)</t>
  </si>
  <si>
    <t>Total 4</t>
  </si>
  <si>
    <t>Frais de mission Coordonnatrice</t>
  </si>
  <si>
    <t>Frais de mission consultant Génie Industriel</t>
  </si>
  <si>
    <t>Couverture médiatique (2 personnes)</t>
  </si>
  <si>
    <t>6. Logistique et acquisition des équipement, matériels</t>
  </si>
  <si>
    <t>4.Mission d'installation de mini fabrique de produits cosmetiques</t>
  </si>
  <si>
    <t>Pause-café session de formation technique (3 jours, 20 participants /atelier x 1 atelier)</t>
  </si>
  <si>
    <t>Location salle (3 jours / atelier x 1 atelier)</t>
  </si>
  <si>
    <t>Honoraire consultant Génie Industriel</t>
  </si>
  <si>
    <t>Frais de mission formateur en transformation comestiques</t>
  </si>
  <si>
    <t>Honoraire Formateur</t>
  </si>
  <si>
    <t>Facilités transport participants (20 participants x 3 jr x 1 atelier)</t>
  </si>
  <si>
    <t>Communication (internet + crédits téléphoniques)</t>
  </si>
  <si>
    <t>Contribution aux loyers</t>
  </si>
  <si>
    <t>Provision frais laboratoire (forfait)</t>
  </si>
  <si>
    <t>Banderole</t>
  </si>
  <si>
    <t>Salaire Coordonnatrice (15% de temps pendant 18 mois)</t>
  </si>
  <si>
    <t>Chef de Projet, 15% du temps</t>
  </si>
  <si>
    <t>Compatable 15%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</si>
</sst>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0" fillId="0" borderId="0" xfId="1" applyFont="1"/>
    <xf numFmtId="0" fontId="3" fillId="4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1" fillId="4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1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164" fontId="3" fillId="5" borderId="1" xfId="1" applyNumberFormat="1" applyFont="1" applyFill="1" applyBorder="1" applyAlignment="1">
      <alignment horizontal="right" vertical="center"/>
    </xf>
    <xf numFmtId="1" fontId="3" fillId="5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164" fontId="3" fillId="4" borderId="1" xfId="1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 wrapText="1"/>
    </xf>
    <xf numFmtId="164" fontId="3" fillId="6" borderId="1" xfId="1" applyNumberFormat="1" applyFont="1" applyFill="1" applyBorder="1" applyAlignment="1">
      <alignment horizontal="right" vertical="center"/>
    </xf>
    <xf numFmtId="1" fontId="3" fillId="6" borderId="1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vertical="center" wrapText="1"/>
    </xf>
    <xf numFmtId="164" fontId="3" fillId="7" borderId="1" xfId="1" applyNumberFormat="1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right" vertical="center"/>
    </xf>
    <xf numFmtId="164" fontId="1" fillId="7" borderId="1" xfId="1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/>
    <xf numFmtId="164" fontId="5" fillId="0" borderId="1" xfId="0" applyNumberFormat="1" applyFont="1" applyBorder="1"/>
    <xf numFmtId="0" fontId="1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1" fillId="8" borderId="1" xfId="1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vertical="center" wrapText="1"/>
    </xf>
    <xf numFmtId="164" fontId="3" fillId="8" borderId="1" xfId="1" applyNumberFormat="1" applyFont="1" applyFill="1" applyBorder="1" applyAlignment="1">
      <alignment horizontal="right" vertical="center"/>
    </xf>
    <xf numFmtId="1" fontId="3" fillId="8" borderId="1" xfId="0" applyNumberFormat="1" applyFont="1" applyFill="1" applyBorder="1" applyAlignment="1">
      <alignment horizontal="right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85" zoomScale="120" zoomScaleNormal="120" workbookViewId="0">
      <selection activeCell="B75" sqref="B75:D75"/>
    </sheetView>
  </sheetViews>
  <sheetFormatPr baseColWidth="10" defaultRowHeight="15" x14ac:dyDescent="0.25"/>
  <cols>
    <col min="1" max="1" width="4" customWidth="1"/>
    <col min="2" max="2" width="49.5703125" customWidth="1"/>
    <col min="3" max="3" width="9" customWidth="1"/>
    <col min="4" max="4" width="12.5703125" customWidth="1"/>
    <col min="5" max="5" width="10.42578125" customWidth="1"/>
    <col min="6" max="6" width="14.28515625" bestFit="1" customWidth="1"/>
  </cols>
  <sheetData>
    <row r="1" spans="1:6" x14ac:dyDescent="0.25">
      <c r="A1" s="56" t="s">
        <v>32</v>
      </c>
      <c r="B1" s="56"/>
      <c r="C1" s="56"/>
      <c r="D1" s="56"/>
      <c r="E1" s="56"/>
    </row>
    <row r="2" spans="1:6" x14ac:dyDescent="0.25">
      <c r="A2" s="76" t="s">
        <v>0</v>
      </c>
      <c r="B2" s="76" t="s">
        <v>1</v>
      </c>
      <c r="C2" s="76" t="s">
        <v>2</v>
      </c>
      <c r="D2" s="76" t="s">
        <v>3</v>
      </c>
      <c r="E2" s="1" t="s">
        <v>4</v>
      </c>
    </row>
    <row r="3" spans="1:6" x14ac:dyDescent="0.25">
      <c r="A3" s="76"/>
      <c r="B3" s="76"/>
      <c r="C3" s="76"/>
      <c r="D3" s="76"/>
      <c r="E3" s="2" t="s">
        <v>7</v>
      </c>
    </row>
    <row r="4" spans="1:6" x14ac:dyDescent="0.25">
      <c r="A4" s="77" t="s">
        <v>42</v>
      </c>
      <c r="B4" s="77"/>
      <c r="C4" s="77"/>
      <c r="D4" s="77"/>
      <c r="E4" s="77"/>
    </row>
    <row r="5" spans="1:6" x14ac:dyDescent="0.25">
      <c r="A5" s="4">
        <v>1</v>
      </c>
      <c r="B5" s="33" t="s">
        <v>33</v>
      </c>
      <c r="C5" s="4">
        <v>1</v>
      </c>
      <c r="D5" s="34">
        <f>50000/655.957</f>
        <v>76.224508618705187</v>
      </c>
      <c r="E5" s="35">
        <f>C5*D5</f>
        <v>76.224508618705187</v>
      </c>
    </row>
    <row r="6" spans="1:6" x14ac:dyDescent="0.25">
      <c r="A6" s="4">
        <v>2</v>
      </c>
      <c r="B6" s="33" t="s">
        <v>35</v>
      </c>
      <c r="C6" s="4">
        <v>30</v>
      </c>
      <c r="D6" s="34">
        <f>5000/655.957</f>
        <v>7.6224508618705187</v>
      </c>
      <c r="E6" s="35">
        <f t="shared" ref="E6:E7" si="0">C6*D6</f>
        <v>228.67352585611556</v>
      </c>
      <c r="F6" s="3"/>
    </row>
    <row r="7" spans="1:6" x14ac:dyDescent="0.25">
      <c r="A7" s="4">
        <v>3</v>
      </c>
      <c r="B7" s="33" t="s">
        <v>34</v>
      </c>
      <c r="C7" s="4">
        <v>35</v>
      </c>
      <c r="D7" s="34">
        <f>3500/655.957</f>
        <v>5.3357156033093629</v>
      </c>
      <c r="E7" s="35">
        <f t="shared" si="0"/>
        <v>186.7500461158277</v>
      </c>
    </row>
    <row r="8" spans="1:6" x14ac:dyDescent="0.25">
      <c r="A8" s="4">
        <v>4</v>
      </c>
      <c r="B8" s="33" t="s">
        <v>61</v>
      </c>
      <c r="C8" s="4">
        <v>1</v>
      </c>
      <c r="D8" s="34">
        <f>25000/655.957</f>
        <v>38.112254309352593</v>
      </c>
      <c r="E8" s="35">
        <f t="shared" ref="E8" si="1">C8*D8</f>
        <v>38.112254309352593</v>
      </c>
    </row>
    <row r="9" spans="1:6" x14ac:dyDescent="0.25">
      <c r="A9" s="4">
        <v>5</v>
      </c>
      <c r="B9" s="33" t="s">
        <v>36</v>
      </c>
      <c r="C9" s="4">
        <v>2</v>
      </c>
      <c r="D9" s="34">
        <f>10000/655.957</f>
        <v>15.244901723741037</v>
      </c>
      <c r="E9" s="35">
        <f t="shared" ref="E9" si="2">C9*D9</f>
        <v>30.489803447482075</v>
      </c>
    </row>
    <row r="10" spans="1:6" x14ac:dyDescent="0.25">
      <c r="A10" s="4">
        <v>6</v>
      </c>
      <c r="B10" s="33" t="s">
        <v>37</v>
      </c>
      <c r="C10" s="4">
        <v>2</v>
      </c>
      <c r="D10" s="34">
        <f>80000/655.957</f>
        <v>121.9592137899283</v>
      </c>
      <c r="E10" s="35">
        <f>C10*D10</f>
        <v>243.9184275798566</v>
      </c>
    </row>
    <row r="11" spans="1:6" x14ac:dyDescent="0.25">
      <c r="A11" s="4">
        <v>7</v>
      </c>
      <c r="B11" s="33" t="s">
        <v>5</v>
      </c>
      <c r="C11" s="4">
        <v>100</v>
      </c>
      <c r="D11" s="34">
        <f>1350/655.957</f>
        <v>2.0580617327050401</v>
      </c>
      <c r="E11" s="35">
        <f t="shared" ref="E11" si="3">C11*D11</f>
        <v>205.80617327050402</v>
      </c>
    </row>
    <row r="12" spans="1:6" x14ac:dyDescent="0.25">
      <c r="A12" s="4">
        <v>8</v>
      </c>
      <c r="B12" s="33" t="s">
        <v>38</v>
      </c>
      <c r="C12" s="4">
        <v>8</v>
      </c>
      <c r="D12" s="34">
        <f>25000/655.957</f>
        <v>38.112254309352593</v>
      </c>
      <c r="E12" s="35">
        <f>C12*D12</f>
        <v>304.89803447482075</v>
      </c>
    </row>
    <row r="13" spans="1:6" x14ac:dyDescent="0.25">
      <c r="A13" s="4"/>
      <c r="B13" s="68" t="s">
        <v>10</v>
      </c>
      <c r="C13" s="69"/>
      <c r="D13" s="70"/>
      <c r="E13" s="8">
        <f>SUM(E5:E12)</f>
        <v>1314.8727736726644</v>
      </c>
      <c r="F13" s="78"/>
    </row>
    <row r="14" spans="1:6" x14ac:dyDescent="0.25">
      <c r="A14" s="4"/>
      <c r="B14" s="5"/>
      <c r="C14" s="6"/>
      <c r="D14" s="7"/>
      <c r="E14" s="8"/>
      <c r="F14" s="78"/>
    </row>
    <row r="15" spans="1:6" x14ac:dyDescent="0.25">
      <c r="A15" s="79" t="s">
        <v>39</v>
      </c>
      <c r="B15" s="79"/>
      <c r="C15" s="79"/>
      <c r="D15" s="79"/>
      <c r="E15" s="79"/>
      <c r="F15" s="78"/>
    </row>
    <row r="16" spans="1:6" x14ac:dyDescent="0.25">
      <c r="A16" s="22">
        <v>9</v>
      </c>
      <c r="B16" s="23" t="s">
        <v>26</v>
      </c>
      <c r="C16" s="22">
        <v>8</v>
      </c>
      <c r="D16" s="24">
        <f>80000/655.957</f>
        <v>121.9592137899283</v>
      </c>
      <c r="E16" s="25">
        <f>C16*D16</f>
        <v>975.67371031942639</v>
      </c>
      <c r="F16" s="78"/>
    </row>
    <row r="17" spans="1:6" x14ac:dyDescent="0.25">
      <c r="A17" s="22">
        <v>10</v>
      </c>
      <c r="B17" s="23" t="s">
        <v>5</v>
      </c>
      <c r="C17" s="22">
        <v>300</v>
      </c>
      <c r="D17" s="24">
        <f>1350/655.957</f>
        <v>2.0580617327050401</v>
      </c>
      <c r="E17" s="25">
        <f t="shared" ref="E17" si="4">C17*D17</f>
        <v>617.41851981151206</v>
      </c>
      <c r="F17" s="78"/>
    </row>
    <row r="18" spans="1:6" x14ac:dyDescent="0.25">
      <c r="A18" s="22">
        <v>12</v>
      </c>
      <c r="B18" s="23" t="s">
        <v>40</v>
      </c>
      <c r="C18" s="22">
        <v>16</v>
      </c>
      <c r="D18" s="24">
        <f>25000/655.957</f>
        <v>38.112254309352593</v>
      </c>
      <c r="E18" s="25">
        <f>C18*D18</f>
        <v>609.79606894964149</v>
      </c>
      <c r="F18" s="78"/>
    </row>
    <row r="19" spans="1:6" x14ac:dyDescent="0.25">
      <c r="A19" s="65" t="s">
        <v>15</v>
      </c>
      <c r="B19" s="66"/>
      <c r="C19" s="66"/>
      <c r="D19" s="67"/>
      <c r="E19" s="29">
        <f>SUM(E16:E18)</f>
        <v>2202.8882990805796</v>
      </c>
      <c r="F19" s="78"/>
    </row>
    <row r="20" spans="1:6" x14ac:dyDescent="0.25">
      <c r="A20" s="22"/>
      <c r="B20" s="26"/>
      <c r="C20" s="27"/>
      <c r="D20" s="28"/>
      <c r="E20" s="29"/>
      <c r="F20" s="78"/>
    </row>
    <row r="21" spans="1:6" ht="29.25" customHeight="1" x14ac:dyDescent="0.25">
      <c r="A21" s="71" t="s">
        <v>41</v>
      </c>
      <c r="B21" s="71"/>
      <c r="C21" s="71"/>
      <c r="D21" s="71"/>
      <c r="E21" s="71"/>
    </row>
    <row r="22" spans="1:6" x14ac:dyDescent="0.25">
      <c r="A22" s="14">
        <v>13</v>
      </c>
      <c r="B22" s="15" t="s">
        <v>26</v>
      </c>
      <c r="C22" s="14">
        <v>8</v>
      </c>
      <c r="D22" s="16">
        <f>80000/655.957</f>
        <v>121.9592137899283</v>
      </c>
      <c r="E22" s="17">
        <f>C22*D22</f>
        <v>975.67371031942639</v>
      </c>
    </row>
    <row r="23" spans="1:6" x14ac:dyDescent="0.25">
      <c r="A23" s="14">
        <v>14</v>
      </c>
      <c r="B23" s="15" t="s">
        <v>5</v>
      </c>
      <c r="C23" s="14">
        <v>300</v>
      </c>
      <c r="D23" s="16">
        <f>1350/655.957</f>
        <v>2.0580617327050401</v>
      </c>
      <c r="E23" s="17">
        <f t="shared" ref="E23" si="5">C23*D23</f>
        <v>617.41851981151206</v>
      </c>
    </row>
    <row r="24" spans="1:6" x14ac:dyDescent="0.25">
      <c r="A24" s="14">
        <v>15</v>
      </c>
      <c r="B24" s="15" t="s">
        <v>8</v>
      </c>
      <c r="C24" s="14">
        <v>8</v>
      </c>
      <c r="D24" s="16">
        <f>25000/655.957</f>
        <v>38.112254309352593</v>
      </c>
      <c r="E24" s="17">
        <f>C24*D24</f>
        <v>304.89803447482075</v>
      </c>
    </row>
    <row r="25" spans="1:6" x14ac:dyDescent="0.25">
      <c r="A25" s="14">
        <v>16</v>
      </c>
      <c r="B25" s="15" t="s">
        <v>11</v>
      </c>
      <c r="C25" s="14">
        <v>8</v>
      </c>
      <c r="D25" s="16">
        <f>25000/655.957</f>
        <v>38.112254309352593</v>
      </c>
      <c r="E25" s="17">
        <f>C25*D25</f>
        <v>304.89803447482075</v>
      </c>
    </row>
    <row r="26" spans="1:6" x14ac:dyDescent="0.25">
      <c r="A26" s="14">
        <v>17</v>
      </c>
      <c r="B26" s="15" t="s">
        <v>12</v>
      </c>
      <c r="C26" s="14">
        <v>8</v>
      </c>
      <c r="D26" s="16">
        <f>25000/655.957</f>
        <v>38.112254309352593</v>
      </c>
      <c r="E26" s="17">
        <f>C26*D26</f>
        <v>304.89803447482075</v>
      </c>
    </row>
    <row r="27" spans="1:6" ht="27" customHeight="1" x14ac:dyDescent="0.25">
      <c r="A27" s="14">
        <v>18</v>
      </c>
      <c r="B27" s="15" t="s">
        <v>30</v>
      </c>
      <c r="C27" s="14">
        <f>20*1*2</f>
        <v>40</v>
      </c>
      <c r="D27" s="16">
        <f>5000/655.957</f>
        <v>7.6224508618705187</v>
      </c>
      <c r="E27" s="17">
        <f>C27*D27</f>
        <v>304.89803447482075</v>
      </c>
    </row>
    <row r="28" spans="1:6" x14ac:dyDescent="0.25">
      <c r="A28" s="14">
        <v>19</v>
      </c>
      <c r="B28" s="15" t="s">
        <v>13</v>
      </c>
      <c r="C28" s="14">
        <v>8</v>
      </c>
      <c r="D28" s="16">
        <f>50000/655.957</f>
        <v>76.224508618705187</v>
      </c>
      <c r="E28" s="17">
        <f t="shared" ref="E28" si="6">C28*D28</f>
        <v>609.79606894964149</v>
      </c>
    </row>
    <row r="29" spans="1:6" x14ac:dyDescent="0.25">
      <c r="A29" s="14">
        <v>20</v>
      </c>
      <c r="B29" s="15" t="s">
        <v>14</v>
      </c>
      <c r="C29" s="14">
        <v>10</v>
      </c>
      <c r="D29" s="16">
        <f>50000/655.957</f>
        <v>76.224508618705187</v>
      </c>
      <c r="E29" s="17">
        <f>C29*D29</f>
        <v>762.24508618705181</v>
      </c>
    </row>
    <row r="30" spans="1:6" x14ac:dyDescent="0.25">
      <c r="A30" s="14"/>
      <c r="B30" s="72" t="s">
        <v>17</v>
      </c>
      <c r="C30" s="73"/>
      <c r="D30" s="74"/>
      <c r="E30" s="21">
        <f>SUM(E22:E29)</f>
        <v>4184.7255231669142</v>
      </c>
      <c r="F30" s="78"/>
    </row>
    <row r="31" spans="1:6" x14ac:dyDescent="0.25">
      <c r="A31" s="14"/>
      <c r="B31" s="18"/>
      <c r="C31" s="19"/>
      <c r="D31" s="20"/>
      <c r="E31" s="21"/>
      <c r="F31" s="78"/>
    </row>
    <row r="32" spans="1:6" ht="21.75" customHeight="1" x14ac:dyDescent="0.25">
      <c r="A32" s="75" t="s">
        <v>51</v>
      </c>
      <c r="B32" s="75"/>
      <c r="C32" s="75"/>
      <c r="D32" s="75"/>
      <c r="E32" s="75"/>
    </row>
    <row r="33" spans="1:6" x14ac:dyDescent="0.25">
      <c r="A33" s="9">
        <v>21</v>
      </c>
      <c r="B33" s="30" t="s">
        <v>45</v>
      </c>
      <c r="C33" s="9">
        <v>5</v>
      </c>
      <c r="D33" s="31">
        <f>80000/655.957</f>
        <v>121.9592137899283</v>
      </c>
      <c r="E33" s="32">
        <f>C33*D33</f>
        <v>609.79606894964149</v>
      </c>
    </row>
    <row r="34" spans="1:6" x14ac:dyDescent="0.25">
      <c r="A34" s="9">
        <v>22</v>
      </c>
      <c r="B34" s="30" t="s">
        <v>5</v>
      </c>
      <c r="C34" s="9">
        <v>300</v>
      </c>
      <c r="D34" s="31">
        <f>1350/655.957</f>
        <v>2.0580617327050401</v>
      </c>
      <c r="E34" s="32">
        <f t="shared" ref="E34" si="7">C34*D34</f>
        <v>617.41851981151206</v>
      </c>
    </row>
    <row r="35" spans="1:6" x14ac:dyDescent="0.25">
      <c r="A35" s="9">
        <v>23</v>
      </c>
      <c r="B35" s="30" t="s">
        <v>18</v>
      </c>
      <c r="C35" s="9">
        <v>5</v>
      </c>
      <c r="D35" s="31">
        <f>25000/655.957</f>
        <v>38.112254309352593</v>
      </c>
      <c r="E35" s="32">
        <f>C35*D35</f>
        <v>190.56127154676295</v>
      </c>
    </row>
    <row r="36" spans="1:6" x14ac:dyDescent="0.25">
      <c r="A36" s="9">
        <v>24</v>
      </c>
      <c r="B36" s="30" t="s">
        <v>16</v>
      </c>
      <c r="C36" s="9">
        <v>5</v>
      </c>
      <c r="D36" s="31">
        <f>25000/655.957</f>
        <v>38.112254309352593</v>
      </c>
      <c r="E36" s="32">
        <f>C36*D36</f>
        <v>190.56127154676295</v>
      </c>
    </row>
    <row r="37" spans="1:6" x14ac:dyDescent="0.25">
      <c r="A37" s="9">
        <v>25</v>
      </c>
      <c r="B37" s="30" t="s">
        <v>43</v>
      </c>
      <c r="C37" s="9">
        <v>7</v>
      </c>
      <c r="D37" s="31">
        <f>50000/655.957</f>
        <v>76.224508618705187</v>
      </c>
      <c r="E37" s="32">
        <f t="shared" ref="E37" si="8">C37*D37</f>
        <v>533.57156033093634</v>
      </c>
    </row>
    <row r="38" spans="1:6" x14ac:dyDescent="0.25">
      <c r="A38" s="9"/>
      <c r="B38" s="57" t="s">
        <v>46</v>
      </c>
      <c r="C38" s="58"/>
      <c r="D38" s="59"/>
      <c r="E38" s="13">
        <f>SUM(E33:E37)</f>
        <v>2141.908692185616</v>
      </c>
      <c r="F38" s="78"/>
    </row>
    <row r="39" spans="1:6" x14ac:dyDescent="0.25">
      <c r="A39" s="9"/>
      <c r="B39" s="10"/>
      <c r="C39" s="11"/>
      <c r="D39" s="12"/>
      <c r="E39" s="13"/>
      <c r="F39" s="78"/>
    </row>
    <row r="40" spans="1:6" x14ac:dyDescent="0.25">
      <c r="A40" s="60" t="s">
        <v>44</v>
      </c>
      <c r="B40" s="60"/>
      <c r="C40" s="60"/>
      <c r="D40" s="60"/>
      <c r="E40" s="60"/>
    </row>
    <row r="41" spans="1:6" x14ac:dyDescent="0.25">
      <c r="A41" s="36">
        <v>26</v>
      </c>
      <c r="B41" s="37" t="s">
        <v>31</v>
      </c>
      <c r="C41" s="36">
        <v>5</v>
      </c>
      <c r="D41" s="38">
        <f>80000/655.957</f>
        <v>121.9592137899283</v>
      </c>
      <c r="E41" s="39">
        <f>C41*D41</f>
        <v>609.79606894964149</v>
      </c>
    </row>
    <row r="42" spans="1:6" x14ac:dyDescent="0.25">
      <c r="A42" s="36">
        <v>27</v>
      </c>
      <c r="B42" s="37" t="s">
        <v>5</v>
      </c>
      <c r="C42" s="36">
        <v>300</v>
      </c>
      <c r="D42" s="38">
        <f>1350/655.957</f>
        <v>2.0580617327050401</v>
      </c>
      <c r="E42" s="39">
        <f t="shared" ref="E42" si="9">C42*D42</f>
        <v>617.41851981151206</v>
      </c>
    </row>
    <row r="43" spans="1:6" x14ac:dyDescent="0.25">
      <c r="A43" s="36">
        <v>28</v>
      </c>
      <c r="B43" s="37" t="s">
        <v>47</v>
      </c>
      <c r="C43" s="36">
        <v>5</v>
      </c>
      <c r="D43" s="38">
        <f>25000/655.957</f>
        <v>38.112254309352593</v>
      </c>
      <c r="E43" s="39">
        <f>C43*D43</f>
        <v>190.56127154676295</v>
      </c>
    </row>
    <row r="44" spans="1:6" x14ac:dyDescent="0.25">
      <c r="A44" s="36">
        <v>29</v>
      </c>
      <c r="B44" s="37" t="s">
        <v>8</v>
      </c>
      <c r="C44" s="36">
        <v>5</v>
      </c>
      <c r="D44" s="38">
        <f>25000/655.957</f>
        <v>38.112254309352593</v>
      </c>
      <c r="E44" s="39">
        <f>C44*D44</f>
        <v>190.56127154676295</v>
      </c>
    </row>
    <row r="45" spans="1:6" x14ac:dyDescent="0.25">
      <c r="A45" s="36">
        <v>30</v>
      </c>
      <c r="B45" s="37" t="s">
        <v>48</v>
      </c>
      <c r="C45" s="36">
        <v>5</v>
      </c>
      <c r="D45" s="38">
        <f>25000/655.957</f>
        <v>38.112254309352593</v>
      </c>
      <c r="E45" s="39">
        <f>C45*D45</f>
        <v>190.56127154676295</v>
      </c>
    </row>
    <row r="46" spans="1:6" ht="30" x14ac:dyDescent="0.25">
      <c r="A46" s="36">
        <v>31</v>
      </c>
      <c r="B46" s="37" t="s">
        <v>55</v>
      </c>
      <c r="C46" s="36">
        <v>5</v>
      </c>
      <c r="D46" s="38">
        <f>25000/655.957</f>
        <v>38.112254309352593</v>
      </c>
      <c r="E46" s="39">
        <f>C46*D46</f>
        <v>190.56127154676295</v>
      </c>
    </row>
    <row r="47" spans="1:6" ht="26.25" customHeight="1" x14ac:dyDescent="0.25">
      <c r="A47" s="36">
        <v>32</v>
      </c>
      <c r="B47" s="37" t="s">
        <v>52</v>
      </c>
      <c r="C47" s="36">
        <f>1*20</f>
        <v>20</v>
      </c>
      <c r="D47" s="38">
        <f>1500/655.957</f>
        <v>2.2867352585611558</v>
      </c>
      <c r="E47" s="39">
        <f t="shared" ref="E47:E49" si="10">C47*D47</f>
        <v>45.734705171223112</v>
      </c>
    </row>
    <row r="48" spans="1:6" x14ac:dyDescent="0.25">
      <c r="A48" s="36">
        <v>33</v>
      </c>
      <c r="B48" s="37" t="s">
        <v>6</v>
      </c>
      <c r="C48" s="36">
        <f>1*20</f>
        <v>20</v>
      </c>
      <c r="D48" s="38">
        <f>4500/655.957</f>
        <v>6.8602057756834673</v>
      </c>
      <c r="E48" s="39">
        <f t="shared" si="10"/>
        <v>137.20411551366934</v>
      </c>
    </row>
    <row r="49" spans="1:6" x14ac:dyDescent="0.25">
      <c r="A49" s="36">
        <v>34</v>
      </c>
      <c r="B49" s="37" t="s">
        <v>53</v>
      </c>
      <c r="C49" s="36">
        <v>3</v>
      </c>
      <c r="D49" s="38">
        <f>20000/655.957</f>
        <v>30.489803447482075</v>
      </c>
      <c r="E49" s="39">
        <f t="shared" si="10"/>
        <v>91.469410342446224</v>
      </c>
    </row>
    <row r="50" spans="1:6" ht="30" x14ac:dyDescent="0.25">
      <c r="A50" s="36">
        <v>35</v>
      </c>
      <c r="B50" s="37" t="s">
        <v>57</v>
      </c>
      <c r="C50" s="36">
        <f>20*1*3</f>
        <v>60</v>
      </c>
      <c r="D50" s="38">
        <f>5000/655.957</f>
        <v>7.6224508618705187</v>
      </c>
      <c r="E50" s="39">
        <f>C50*D50</f>
        <v>457.34705171223112</v>
      </c>
    </row>
    <row r="51" spans="1:6" x14ac:dyDescent="0.25">
      <c r="A51" s="36">
        <v>36</v>
      </c>
      <c r="B51" s="37" t="s">
        <v>54</v>
      </c>
      <c r="C51" s="36">
        <v>7</v>
      </c>
      <c r="D51" s="38">
        <f>50000/655.957</f>
        <v>76.224508618705187</v>
      </c>
      <c r="E51" s="39">
        <f t="shared" ref="E51" si="11">C51*D51</f>
        <v>533.57156033093634</v>
      </c>
    </row>
    <row r="52" spans="1:6" x14ac:dyDescent="0.25">
      <c r="A52" s="36">
        <v>37</v>
      </c>
      <c r="B52" s="37" t="s">
        <v>56</v>
      </c>
      <c r="C52" s="36">
        <v>7</v>
      </c>
      <c r="D52" s="38">
        <f>50000/655.957</f>
        <v>76.224508618705187</v>
      </c>
      <c r="E52" s="39">
        <f t="shared" ref="E52" si="12">C52*D52</f>
        <v>533.57156033093634</v>
      </c>
    </row>
    <row r="53" spans="1:6" x14ac:dyDescent="0.25">
      <c r="A53" s="36">
        <v>38</v>
      </c>
      <c r="B53" s="37" t="s">
        <v>19</v>
      </c>
      <c r="C53" s="36">
        <v>1</v>
      </c>
      <c r="D53" s="38">
        <f>500000/655.957</f>
        <v>762.24508618705192</v>
      </c>
      <c r="E53" s="39">
        <f>C53*D53</f>
        <v>762.24508618705192</v>
      </c>
    </row>
    <row r="54" spans="1:6" x14ac:dyDescent="0.25">
      <c r="A54" s="36">
        <v>39</v>
      </c>
      <c r="B54" s="37" t="s">
        <v>49</v>
      </c>
      <c r="C54" s="36">
        <v>2</v>
      </c>
      <c r="D54" s="38">
        <f>10000/655.957</f>
        <v>15.244901723741037</v>
      </c>
      <c r="E54" s="39">
        <f>C54*D54</f>
        <v>30.489803447482075</v>
      </c>
    </row>
    <row r="55" spans="1:6" x14ac:dyDescent="0.25">
      <c r="A55" s="36">
        <v>40</v>
      </c>
      <c r="B55" s="37" t="s">
        <v>9</v>
      </c>
      <c r="C55" s="36">
        <v>1</v>
      </c>
      <c r="D55" s="38">
        <f>25000/655.957</f>
        <v>38.112254309352593</v>
      </c>
      <c r="E55" s="39">
        <f t="shared" ref="E55" si="13">C55*D55</f>
        <v>38.112254309352593</v>
      </c>
    </row>
    <row r="56" spans="1:6" x14ac:dyDescent="0.25">
      <c r="A56" s="36"/>
      <c r="B56" s="61" t="s">
        <v>22</v>
      </c>
      <c r="C56" s="62"/>
      <c r="D56" s="63"/>
      <c r="E56" s="43">
        <f>SUM(E41:E55)</f>
        <v>4619.2052222935345</v>
      </c>
      <c r="F56" s="78"/>
    </row>
    <row r="57" spans="1:6" x14ac:dyDescent="0.25">
      <c r="A57" s="36"/>
      <c r="B57" s="40"/>
      <c r="C57" s="41"/>
      <c r="D57" s="42"/>
      <c r="E57" s="43"/>
      <c r="F57" s="78"/>
    </row>
    <row r="58" spans="1:6" x14ac:dyDescent="0.25">
      <c r="A58" s="64" t="s">
        <v>50</v>
      </c>
      <c r="B58" s="64"/>
      <c r="C58" s="64"/>
      <c r="D58" s="64"/>
      <c r="E58" s="64"/>
    </row>
    <row r="59" spans="1:6" ht="30" x14ac:dyDescent="0.25">
      <c r="A59" s="22">
        <v>41</v>
      </c>
      <c r="B59" s="23" t="s">
        <v>20</v>
      </c>
      <c r="C59" s="22">
        <v>1</v>
      </c>
      <c r="D59" s="24">
        <f>2000000/655.957</f>
        <v>3048.9803447482077</v>
      </c>
      <c r="E59" s="25">
        <f>C59*D59</f>
        <v>3048.9803447482077</v>
      </c>
    </row>
    <row r="60" spans="1:6" ht="21.75" customHeight="1" x14ac:dyDescent="0.25">
      <c r="A60" s="22">
        <v>42</v>
      </c>
      <c r="B60" s="23" t="s">
        <v>27</v>
      </c>
      <c r="C60" s="22">
        <v>1</v>
      </c>
      <c r="D60" s="24">
        <f>1300000/655.957</f>
        <v>1981.837224086335</v>
      </c>
      <c r="E60" s="25">
        <f>C60*D60</f>
        <v>1981.837224086335</v>
      </c>
    </row>
    <row r="61" spans="1:6" ht="30" x14ac:dyDescent="0.25">
      <c r="A61" s="22">
        <v>43</v>
      </c>
      <c r="B61" s="23" t="s">
        <v>28</v>
      </c>
      <c r="C61" s="22">
        <v>4</v>
      </c>
      <c r="D61" s="24">
        <f>120000/655.957</f>
        <v>182.93882068489245</v>
      </c>
      <c r="E61" s="25">
        <f t="shared" ref="E61" si="14">C61*D61</f>
        <v>731.75528273956979</v>
      </c>
    </row>
    <row r="62" spans="1:6" x14ac:dyDescent="0.25">
      <c r="A62" s="22">
        <v>44</v>
      </c>
      <c r="B62" s="23" t="s">
        <v>21</v>
      </c>
      <c r="C62" s="22">
        <v>4</v>
      </c>
      <c r="D62" s="24">
        <f>25000/655.957</f>
        <v>38.112254309352593</v>
      </c>
      <c r="E62" s="25">
        <f>C62*D62</f>
        <v>152.44901723741037</v>
      </c>
    </row>
    <row r="63" spans="1:6" x14ac:dyDescent="0.25">
      <c r="A63" s="22">
        <v>45</v>
      </c>
      <c r="B63" s="23" t="s">
        <v>29</v>
      </c>
      <c r="C63" s="22">
        <v>500</v>
      </c>
      <c r="D63" s="24">
        <v>2</v>
      </c>
      <c r="E63" s="25">
        <f>C63*D63</f>
        <v>1000</v>
      </c>
    </row>
    <row r="64" spans="1:6" x14ac:dyDescent="0.25">
      <c r="A64" s="22"/>
      <c r="B64" s="65" t="s">
        <v>23</v>
      </c>
      <c r="C64" s="66"/>
      <c r="D64" s="67"/>
      <c r="E64" s="29">
        <f>SUM(E59:E63)</f>
        <v>6915.0218688115228</v>
      </c>
      <c r="F64" s="78"/>
    </row>
    <row r="65" spans="1:6" x14ac:dyDescent="0.25">
      <c r="A65" s="22"/>
      <c r="B65" s="26"/>
      <c r="C65" s="27"/>
      <c r="D65" s="28"/>
      <c r="E65" s="29"/>
      <c r="F65" s="78"/>
    </row>
    <row r="66" spans="1:6" ht="15" customHeight="1" x14ac:dyDescent="0.25">
      <c r="A66" s="80">
        <v>46</v>
      </c>
      <c r="B66" s="85" t="s">
        <v>58</v>
      </c>
      <c r="C66" s="80">
        <v>18</v>
      </c>
      <c r="D66" s="86">
        <f>60000/655.957</f>
        <v>91.469410342446224</v>
      </c>
      <c r="E66" s="87">
        <f>C66*D66</f>
        <v>1646.4493861640321</v>
      </c>
      <c r="F66" s="78"/>
    </row>
    <row r="67" spans="1:6" x14ac:dyDescent="0.25">
      <c r="A67" s="80">
        <v>47</v>
      </c>
      <c r="B67" s="85" t="s">
        <v>59</v>
      </c>
      <c r="C67" s="80">
        <v>18</v>
      </c>
      <c r="D67" s="86">
        <f>30000/655.957</f>
        <v>45.734705171223112</v>
      </c>
      <c r="E67" s="87">
        <f t="shared" ref="E67" si="15">C67*D67</f>
        <v>823.22469308201607</v>
      </c>
      <c r="F67" s="78"/>
    </row>
    <row r="68" spans="1:6" x14ac:dyDescent="0.25">
      <c r="A68" s="80">
        <v>48</v>
      </c>
      <c r="B68" s="85" t="s">
        <v>60</v>
      </c>
      <c r="C68" s="80">
        <v>3</v>
      </c>
      <c r="D68" s="86">
        <f>300000/655.957</f>
        <v>457.34705171223112</v>
      </c>
      <c r="E68" s="87">
        <f>C68*D68</f>
        <v>1372.0411551366933</v>
      </c>
      <c r="F68" s="78"/>
    </row>
    <row r="69" spans="1:6" x14ac:dyDescent="0.25">
      <c r="A69" s="80"/>
      <c r="B69" s="88" t="s">
        <v>23</v>
      </c>
      <c r="C69" s="89"/>
      <c r="D69" s="90"/>
      <c r="E69" s="84">
        <f>SUM(E66:E68)</f>
        <v>3841.7152343827415</v>
      </c>
      <c r="F69" s="78"/>
    </row>
    <row r="70" spans="1:6" x14ac:dyDescent="0.25">
      <c r="A70" s="80"/>
      <c r="B70" s="81"/>
      <c r="C70" s="82"/>
      <c r="D70" s="83"/>
      <c r="E70" s="84"/>
      <c r="F70" s="78"/>
    </row>
    <row r="71" spans="1:6" x14ac:dyDescent="0.25">
      <c r="A71" s="52" t="s">
        <v>24</v>
      </c>
      <c r="B71" s="52"/>
      <c r="C71" s="52"/>
      <c r="D71" s="52"/>
      <c r="E71" s="52"/>
    </row>
    <row r="72" spans="1:6" ht="30" x14ac:dyDescent="0.25">
      <c r="A72" s="44">
        <v>49</v>
      </c>
      <c r="B72" s="45" t="s">
        <v>62</v>
      </c>
      <c r="C72" s="44">
        <v>18</v>
      </c>
      <c r="D72" s="46">
        <f>75000/655.957</f>
        <v>114.33676292805778</v>
      </c>
      <c r="E72" s="47">
        <f>C72*D72</f>
        <v>2058.06173270504</v>
      </c>
    </row>
    <row r="73" spans="1:6" x14ac:dyDescent="0.25">
      <c r="A73" s="44">
        <v>50</v>
      </c>
      <c r="B73" s="45" t="s">
        <v>63</v>
      </c>
      <c r="C73" s="44">
        <v>18</v>
      </c>
      <c r="D73" s="46">
        <f>60000/655.957</f>
        <v>91.469410342446224</v>
      </c>
      <c r="E73" s="47">
        <f t="shared" ref="E73" si="16">C73*D73</f>
        <v>1646.4493861640321</v>
      </c>
    </row>
    <row r="74" spans="1:6" x14ac:dyDescent="0.25">
      <c r="A74" s="44">
        <v>51</v>
      </c>
      <c r="B74" s="45" t="s">
        <v>64</v>
      </c>
      <c r="C74" s="44">
        <v>12</v>
      </c>
      <c r="D74" s="46">
        <f>50000/655.957</f>
        <v>76.224508618705187</v>
      </c>
      <c r="E74" s="47">
        <f>C74*D74</f>
        <v>914.69410342446224</v>
      </c>
    </row>
    <row r="75" spans="1:6" x14ac:dyDescent="0.25">
      <c r="A75" s="44"/>
      <c r="B75" s="53" t="s">
        <v>23</v>
      </c>
      <c r="C75" s="54"/>
      <c r="D75" s="55"/>
      <c r="E75" s="48">
        <f>SUM(E72:E74)</f>
        <v>4619.2052222935345</v>
      </c>
    </row>
    <row r="76" spans="1:6" x14ac:dyDescent="0.25">
      <c r="A76" s="49"/>
      <c r="B76" s="49"/>
      <c r="C76" s="49"/>
      <c r="D76" s="49"/>
      <c r="E76" s="49"/>
    </row>
    <row r="77" spans="1:6" x14ac:dyDescent="0.25">
      <c r="A77" s="49"/>
      <c r="B77" s="50" t="s">
        <v>25</v>
      </c>
      <c r="C77" s="50"/>
      <c r="D77" s="50"/>
      <c r="E77" s="51">
        <f>E13+E19+E30+E38+E56+E64+E69+E75</f>
        <v>29839.542835887107</v>
      </c>
    </row>
  </sheetData>
  <mergeCells count="20">
    <mergeCell ref="B69:D69"/>
    <mergeCell ref="A4:E4"/>
    <mergeCell ref="A15:E15"/>
    <mergeCell ref="A19:D19"/>
    <mergeCell ref="A71:E71"/>
    <mergeCell ref="B75:D75"/>
    <mergeCell ref="A1:E1"/>
    <mergeCell ref="B38:D38"/>
    <mergeCell ref="A40:E40"/>
    <mergeCell ref="B56:D56"/>
    <mergeCell ref="A58:E58"/>
    <mergeCell ref="B64:D64"/>
    <mergeCell ref="B13:D13"/>
    <mergeCell ref="A21:E21"/>
    <mergeCell ref="B30:D30"/>
    <mergeCell ref="A32:E3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2024-08-29T21:44:56Z</dcterms:modified>
</cp:coreProperties>
</file>